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<sst xmlns="http://schemas.openxmlformats.org/spreadsheetml/2006/main" count="332" uniqueCount="96">
  <si>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</si>
  <si>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</si>
  <si>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</si>
  <si>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</si>
  <si>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</si>
  <si>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</si>
  <si>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</si>
  <si>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</si>
  <si>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</si>
  <si>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</si>
  <si>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</si>
  <si>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</si>
  <si>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</si>
  <si>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</si>
  <si>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</si>
  <si>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</si>
  <si>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</si>
  <si>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</si>
  <si>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</si>
  <si>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</si>
  <si>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</si>
  <si>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</si>
  <si>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</si>
  <si>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</si>
  <si>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</si>
  <si>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</si>
  <si>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</si>
  <si>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</si>
  <si>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</si>
  <si>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</si>
  <si>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</si>
  <si>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</si>
  <si>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</si>
  <si>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</si>
  <si>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</si>
  <si>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</si>
  <si>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</si>
  <si>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</si>
  <si>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</si>
  <si>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</si>
  <si>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</si>
  <si>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</si>
  <si>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</si>
  <si>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</si>
  <si>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</si>
  <si>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</si>
  <si>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</si>
  <si>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</si>
  <si>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</si>
  <si>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</si>
  <si>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</si>
  <si>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</si>
  <si>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</si>
  <si>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</si>
  <si>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</si>
  <si>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</si>
  <si>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</si>
  <si>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</si>
  <si>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</si>
  <si>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</si>
  <si>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</si>
  <si>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</si>
  <si>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</si>
  <si>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</si>
  <si>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</si>
  <si>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</si>
  <si>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</si>
  <si>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</si>
  <si>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</si>
  <si>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</si>
  <si>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</si>
  <si>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</si>
  <si>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</si>
  <si>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</si>
  <si>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</si>
  <si>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</si>
  <si>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</si>
  <si>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</si>
  <si>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</si>
  <si>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</si>
  <si>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</si>
  <si>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</si>
  <si>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</si>
  <si>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</si>
  <si>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</si>
  <si>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</si>
  <si>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</si>
  <si>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</si>
  <si>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</si>
  <si>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</si>
  <si>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2021-2023 годы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</si>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</sst>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3"/>
  <sheetViews>
    <sheetView tabSelected="1" view="pageBreakPreview" zoomScale="90" zoomScaleSheetLayoutView="90" workbookViewId="0" topLeftCell="C175">
      <selection activeCell="L190" sqref="L190:L191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6" width="19.28125" style="3" customWidth="1"/>
    <col min="7" max="12" width="18.851562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22089.853320000002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22089.853320000002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9463.5926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</f>
        <v>9463.5926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183.82484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</f>
        <v>183.82484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550.9183600000001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</f>
        <v>550.9183600000001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1040.1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</f>
        <v>1040.1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951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</f>
        <v>951</v>
      </c>
      <c r="G57" s="34">
        <v>0</v>
      </c>
      <c r="H57" s="31">
        <f>216+15</f>
        <v>231</v>
      </c>
      <c r="I57" s="31">
        <v>252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342.65163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</f>
        <v>342.65163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752.98048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</f>
        <v>752.98048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109.32004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</f>
        <v>109.32004</v>
      </c>
      <c r="G72" s="31">
        <v>21.86404</v>
      </c>
      <c r="H72" s="31">
        <f>185.844-15-170.844</f>
        <v>0</v>
      </c>
      <c r="I72" s="31">
        <v>65.592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962.7174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</f>
        <v>962.7174</v>
      </c>
      <c r="G77" s="37">
        <v>193.7244</v>
      </c>
      <c r="H77" s="37">
        <f>264.698-68.026</f>
        <v>196.67199999999997</v>
      </c>
      <c r="I77" s="37">
        <v>196.735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2013.18034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</f>
        <v>2013.18034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4776.53196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</f>
        <v>4776.53196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2499.807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2499.807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2499.807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</f>
        <v>2499.807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7267.858600000001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</f>
        <v>7267.858600000001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7267.858600000001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</f>
        <v>7267.858600000001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2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2305565.70154</v>
      </c>
      <c r="G119" s="30">
        <f>SUM(G120:G123)</f>
        <v>420828.63894</v>
      </c>
      <c r="H119" s="30">
        <f>SUM(H120:H123)</f>
        <v>456639.85046</v>
      </c>
      <c r="I119" s="30">
        <f>SUM(I120:I123)</f>
        <v>428939.40272</v>
      </c>
      <c r="J119" s="30">
        <f>SUM(J120:J123)</f>
        <v>473961.7292100001</v>
      </c>
      <c r="K119" s="30">
        <f>SUM(K120:K123)</f>
        <v>525196.08021</v>
      </c>
      <c r="L119" s="30">
        <f>SUM(L120:L123)</f>
        <v>525797.49521</v>
      </c>
    </row>
    <row r="120" spans="1:12" ht="25.5" customHeight="1">
      <c r="A120" s="20"/>
      <c r="B120" s="13"/>
      <c r="C120" s="13"/>
      <c r="D120" s="13"/>
      <c r="E120" s="24" t="s">
        <v>19</v>
      </c>
      <c r="F120" s="48">
        <f aca="true" t="shared" si="0" ref="F120:F122">G120+H120+I120+J120+K120</f>
        <v>263437.7073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53877.716</v>
      </c>
      <c r="K120" s="48">
        <f>K160+K170+K175+K185</f>
        <v>53977.414</v>
      </c>
      <c r="L120" s="48">
        <f>L160+L170+L175+L185</f>
        <v>54069.757</v>
      </c>
    </row>
    <row r="121" spans="1:12" ht="25.5" customHeight="1">
      <c r="A121" s="20"/>
      <c r="B121" s="13"/>
      <c r="C121" s="13"/>
      <c r="D121" s="13"/>
      <c r="E121" s="24" t="s">
        <v>20</v>
      </c>
      <c r="F121" s="48">
        <f t="shared" si="0"/>
        <v>2041846.3832399999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373537.50700000004</v>
      </c>
      <c r="J121" s="48">
        <f>J131+J136+J141+J146+J151+J156+J166+J181+J186</f>
        <v>420084.01321000006</v>
      </c>
      <c r="K121" s="48">
        <f>K131+K136+K141+K146+K151+K156+K166+K181+K186</f>
        <v>471218.66621000005</v>
      </c>
      <c r="L121" s="48">
        <f>L131+L136+L141+L146+L151+L156+L166+L181+L186</f>
        <v>471727.73821</v>
      </c>
    </row>
    <row r="122" spans="1:12" ht="25.5" customHeight="1">
      <c r="A122" s="20"/>
      <c r="B122" s="13"/>
      <c r="C122" s="13"/>
      <c r="D122" s="13"/>
      <c r="E122" s="24" t="s">
        <v>21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  <c r="L122" s="48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136634.783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27099.591999999997</v>
      </c>
      <c r="J124" s="30">
        <f>SUM(J125:J128)</f>
        <v>28581.637000000002</v>
      </c>
      <c r="K124" s="30">
        <f>SUM(K125:K128)</f>
        <v>28581.637000000002</v>
      </c>
      <c r="L124" s="30">
        <f>SUM(L125:L128)</f>
        <v>28581.637000000002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</f>
        <v>136353.17200000002</v>
      </c>
      <c r="G126" s="25">
        <f>G131+G136</f>
        <v>26049.283</v>
      </c>
      <c r="H126" s="25">
        <f>H131+H136</f>
        <v>26049.283000000003</v>
      </c>
      <c r="I126" s="25">
        <f>I131+I136</f>
        <v>27091.332</v>
      </c>
      <c r="J126" s="25">
        <f>J131+J136</f>
        <v>28581.637000000002</v>
      </c>
      <c r="K126" s="25">
        <f>K131+K136</f>
        <v>28581.637000000002</v>
      </c>
      <c r="L126" s="25">
        <f>L131+L136</f>
        <v>28581.637000000002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119153.81132000001</v>
      </c>
      <c r="G129" s="30">
        <f>SUM(G130:G133)</f>
        <v>22651.55</v>
      </c>
      <c r="H129" s="30">
        <f>SUM(H130:H133)</f>
        <v>22927.414090000002</v>
      </c>
      <c r="I129" s="30">
        <f>SUM(I130:I133)</f>
        <v>23867.65323</v>
      </c>
      <c r="J129" s="30">
        <f>SUM(J130:J133)</f>
        <v>24853.597</v>
      </c>
      <c r="K129" s="30">
        <f>SUM(K130:K133)</f>
        <v>24853.597</v>
      </c>
      <c r="L129" s="30">
        <f>SUM(L130:L133)</f>
        <v>24853.597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</f>
        <v>119153.81132000001</v>
      </c>
      <c r="G131" s="31">
        <v>22651.55</v>
      </c>
      <c r="H131" s="31">
        <f>22841.51409+85.9</f>
        <v>22927.414090000002</v>
      </c>
      <c r="I131" s="31">
        <f>18041.956+51.5+5464.224+144+165.97323</f>
        <v>23867.65323</v>
      </c>
      <c r="J131" s="31">
        <v>24853.597</v>
      </c>
      <c r="K131" s="31">
        <v>24853.597</v>
      </c>
      <c r="L131" s="31">
        <v>24853.597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28"/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17480.971680000002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3231.93877</v>
      </c>
      <c r="J134" s="30">
        <f>SUM(J135:J138)</f>
        <v>3728.04</v>
      </c>
      <c r="K134" s="30">
        <f>SUM(K135:K138)</f>
        <v>3728.04</v>
      </c>
      <c r="L134" s="30">
        <f>SUM(L135:L138)</f>
        <v>3728.04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</f>
        <v>17199.36068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</f>
        <v>3223.67877</v>
      </c>
      <c r="J136" s="31">
        <v>3728.04</v>
      </c>
      <c r="K136" s="31">
        <v>3728.04</v>
      </c>
      <c r="L136" s="31">
        <v>3728.04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16</v>
      </c>
      <c r="D139" s="13" t="s">
        <v>17</v>
      </c>
      <c r="E139" s="22" t="s">
        <v>18</v>
      </c>
      <c r="F139" s="30">
        <f>SUM(F140:F143)</f>
        <v>46901.812999999995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8365.621</v>
      </c>
      <c r="K139" s="30">
        <f>SUM(K140:K143)</f>
        <v>8700.25</v>
      </c>
      <c r="L139" s="30">
        <f>SUM(L140:L143)</f>
        <v>9048.26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</f>
        <v>46901.812999999995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v>8365.621</v>
      </c>
      <c r="K141" s="31">
        <v>8700.25</v>
      </c>
      <c r="L141" s="31">
        <v>9048.26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76</v>
      </c>
      <c r="B144" s="13" t="s">
        <v>77</v>
      </c>
      <c r="C144" s="13" t="s">
        <v>16</v>
      </c>
      <c r="D144" s="13" t="s">
        <v>17</v>
      </c>
      <c r="E144" s="22" t="s">
        <v>18</v>
      </c>
      <c r="F144" s="30">
        <f>SUM(F145:F148)</f>
        <v>827081.12387</v>
      </c>
      <c r="G144" s="30">
        <f>SUM(G145:G148)</f>
        <v>156947.77687</v>
      </c>
      <c r="H144" s="30">
        <f>SUM(H145:H148)</f>
        <v>173533.683</v>
      </c>
      <c r="I144" s="30">
        <f>SUM(I145:I148)</f>
        <v>141038.175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</f>
        <v>827081.12387</v>
      </c>
      <c r="G146" s="31">
        <v>156947.77687</v>
      </c>
      <c r="H146" s="31">
        <f>139842.068+34496.83-805.215</f>
        <v>173533.683</v>
      </c>
      <c r="I146" s="31">
        <f>144368.685-3330.51</f>
        <v>141038.175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78</v>
      </c>
      <c r="B149" s="13" t="s">
        <v>79</v>
      </c>
      <c r="C149" s="13" t="s">
        <v>16</v>
      </c>
      <c r="D149" s="13" t="s">
        <v>17</v>
      </c>
      <c r="E149" s="22" t="s">
        <v>18</v>
      </c>
      <c r="F149" s="30">
        <f>SUM(F150:F153)</f>
        <v>3362.0693300000003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1142.32</v>
      </c>
      <c r="K149" s="30">
        <f>SUM(K150:K153)</f>
        <v>604.07</v>
      </c>
      <c r="L149" s="30">
        <f>SUM(L150:L153)</f>
        <v>713.037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</f>
        <v>3362.0693300000003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1142.32</v>
      </c>
      <c r="K151" s="31">
        <v>604.07</v>
      </c>
      <c r="L151" s="31">
        <v>713.037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80</v>
      </c>
      <c r="B154" s="13" t="s">
        <v>81</v>
      </c>
      <c r="C154" s="13" t="s">
        <v>16</v>
      </c>
      <c r="D154" s="13" t="s">
        <v>17</v>
      </c>
      <c r="E154" s="22" t="s">
        <v>18</v>
      </c>
      <c r="F154" s="30">
        <f>SUM(F155:F158)</f>
        <v>5691.87902</v>
      </c>
      <c r="G154" s="30">
        <f>SUM(G155:G158)</f>
        <v>982.5577</v>
      </c>
      <c r="H154" s="30">
        <f>SUM(H155:H158)</f>
        <v>1009.00032</v>
      </c>
      <c r="I154" s="30">
        <f>SUM(I155:I158)</f>
        <v>1146.17</v>
      </c>
      <c r="J154" s="30">
        <f>SUM(J155:J158)</f>
        <v>1251.76</v>
      </c>
      <c r="K154" s="30">
        <f>SUM(K155:K158)</f>
        <v>1302.391</v>
      </c>
      <c r="L154" s="30">
        <f>SUM(L155:L158)</f>
        <v>1354.486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</f>
        <v>5691.87902</v>
      </c>
      <c r="G156" s="31">
        <v>982.5577</v>
      </c>
      <c r="H156" s="31">
        <f>977.80786+31.19246</f>
        <v>1009.00032</v>
      </c>
      <c r="I156" s="31">
        <f>27.17+1014+105</f>
        <v>1146.17</v>
      </c>
      <c r="J156" s="31">
        <v>1251.76</v>
      </c>
      <c r="K156" s="31">
        <v>1302.391</v>
      </c>
      <c r="L156" s="31">
        <v>1354.486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82</v>
      </c>
      <c r="B159" s="13" t="s">
        <v>83</v>
      </c>
      <c r="C159" s="13" t="s">
        <v>16</v>
      </c>
      <c r="D159" s="13" t="s">
        <v>17</v>
      </c>
      <c r="E159" s="49" t="s">
        <v>18</v>
      </c>
      <c r="F159" s="50">
        <f>SUM(F160:F163)</f>
        <v>234717.512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53877.716</v>
      </c>
      <c r="K159" s="50">
        <f>SUM(K160:K163)</f>
        <v>53977.414</v>
      </c>
      <c r="L159" s="50">
        <f>SUM(L160:L163)</f>
        <v>54069.757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</f>
        <v>234717.512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v>53877.716</v>
      </c>
      <c r="K160" s="31">
        <v>53977.414</v>
      </c>
      <c r="L160" s="31">
        <v>54069.757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84</v>
      </c>
      <c r="B164" s="13" t="s">
        <v>85</v>
      </c>
      <c r="C164" s="13" t="s">
        <v>16</v>
      </c>
      <c r="D164" s="13" t="s">
        <v>17</v>
      </c>
      <c r="E164" s="22" t="s">
        <v>18</v>
      </c>
      <c r="F164" s="30">
        <f>SUM(F165:F168)</f>
        <v>675068.86424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</f>
        <v>675068.86424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86</v>
      </c>
      <c r="B169" s="13" t="s">
        <v>87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88</v>
      </c>
      <c r="B174" s="13" t="s">
        <v>89</v>
      </c>
      <c r="C174" s="13" t="s">
        <v>90</v>
      </c>
      <c r="D174" s="13" t="s">
        <v>17</v>
      </c>
      <c r="E174" s="22" t="s">
        <v>18</v>
      </c>
      <c r="F174" s="30">
        <f>SUM(F175:F178)</f>
        <v>27007.68685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0</v>
      </c>
      <c r="K174" s="30">
        <f>SUM(K175:K178)</f>
        <v>0</v>
      </c>
      <c r="L174" s="30">
        <f>SUM(L175:L178)</f>
        <v>0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</f>
        <v>27007.68685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v>0</v>
      </c>
      <c r="K175" s="31">
        <v>0</v>
      </c>
      <c r="L175" s="31">
        <v>0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16</v>
      </c>
      <c r="D179" s="13" t="s">
        <v>17</v>
      </c>
      <c r="E179" s="22" t="s">
        <v>18</v>
      </c>
      <c r="F179" s="30">
        <f>SUM(F180:F183)</f>
        <v>344627.976</v>
      </c>
      <c r="G179" s="30">
        <f>SUM(G180:G183)</f>
        <v>70403.362</v>
      </c>
      <c r="H179" s="30">
        <f>SUM(H180:H183)</f>
        <v>70191.545</v>
      </c>
      <c r="I179" s="30">
        <f>SUM(I180:I183)</f>
        <v>55155.053</v>
      </c>
      <c r="J179" s="30">
        <f>SUM(J180:J183)</f>
        <v>64952.842</v>
      </c>
      <c r="K179" s="30">
        <f>SUM(K180:K183)</f>
        <v>83925.174</v>
      </c>
      <c r="L179" s="30">
        <f>SUM(L180:L183)</f>
        <v>83925.174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</f>
        <v>344627.976</v>
      </c>
      <c r="G181" s="31">
        <v>70403.362</v>
      </c>
      <c r="H181" s="31">
        <f>66215.743+3975.802</f>
        <v>70191.545</v>
      </c>
      <c r="I181" s="31">
        <f>7726.629+33451.142+13977.282</f>
        <v>55155.053</v>
      </c>
      <c r="J181" s="31">
        <v>64952.842</v>
      </c>
      <c r="K181" s="31">
        <v>83925.174</v>
      </c>
      <c r="L181" s="31">
        <v>83925.174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3.25" customHeight="1">
      <c r="A189" s="51"/>
      <c r="B189" s="52" t="s">
        <v>95</v>
      </c>
      <c r="C189" s="20"/>
      <c r="D189" s="20"/>
      <c r="E189" s="53" t="s">
        <v>18</v>
      </c>
      <c r="F189" s="38">
        <f>F190+F191+F192+F193</f>
        <v>2337423.2204600004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436040.15232000005</v>
      </c>
      <c r="J189" s="38">
        <f>J190+J191+J192+J193</f>
        <v>480004.0052100001</v>
      </c>
      <c r="K189" s="38">
        <f>K190+K191+K192+K193</f>
        <v>530768.54321</v>
      </c>
      <c r="L189" s="38">
        <f>L190+L191+L192+L193</f>
        <v>531369.95821</v>
      </c>
    </row>
    <row r="190" spans="1:12" ht="23.25" customHeight="1">
      <c r="A190" s="51"/>
      <c r="B190" s="20"/>
      <c r="C190" s="20"/>
      <c r="D190" s="20"/>
      <c r="E190" s="24" t="s">
        <v>19</v>
      </c>
      <c r="F190" s="38">
        <f>F160+F170+F175+F185</f>
        <v>263437.70729999995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53877.716</v>
      </c>
      <c r="K190" s="38">
        <f aca="true" t="shared" si="8" ref="K190:K191">K120</f>
        <v>53977.414</v>
      </c>
      <c r="L190" s="38">
        <f aca="true" t="shared" si="9" ref="L190:L191">L120</f>
        <v>54069.757</v>
      </c>
    </row>
    <row r="191" spans="1:12" ht="23.25" customHeight="1">
      <c r="A191" s="51"/>
      <c r="B191" s="20"/>
      <c r="C191" s="20"/>
      <c r="D191" s="20"/>
      <c r="E191" s="24" t="s">
        <v>20</v>
      </c>
      <c r="F191" s="38">
        <f>F141+F146+F151+F156+F166+F181+F186+F131+F136</f>
        <v>2041846.38324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373537.50700000004</v>
      </c>
      <c r="J191" s="38">
        <f t="shared" si="7"/>
        <v>420084.01321000006</v>
      </c>
      <c r="K191" s="38">
        <f t="shared" si="8"/>
        <v>471218.66621000005</v>
      </c>
      <c r="L191" s="38">
        <f t="shared" si="9"/>
        <v>471727.73821</v>
      </c>
    </row>
    <row r="192" spans="1:12" ht="23.25" customHeight="1">
      <c r="A192" s="51"/>
      <c r="B192" s="20"/>
      <c r="C192" s="20"/>
      <c r="D192" s="20"/>
      <c r="E192" s="24" t="s">
        <v>21</v>
      </c>
      <c r="F192" s="38">
        <f>F22+F27+F32+F37+F42+F47+F62+F67+F72+F77+F82+F87+F92+F97+F107+F117+F137</f>
        <v>32139.129920000003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7109.009600000001</v>
      </c>
      <c r="J192" s="38">
        <f>J14+J104+J109+J122</f>
        <v>6042.276</v>
      </c>
      <c r="K192" s="38">
        <f>K14+K104+K109+K122</f>
        <v>5572.463</v>
      </c>
      <c r="L192" s="38">
        <f>L14+L104+L109+L122</f>
        <v>5572.463</v>
      </c>
    </row>
    <row r="193" spans="1:12" ht="23.25" customHeight="1">
      <c r="A193" s="51"/>
      <c r="B193" s="20"/>
      <c r="C193" s="20"/>
      <c r="D193" s="20"/>
      <c r="E193" s="29" t="s">
        <v>22</v>
      </c>
      <c r="F193" s="54"/>
      <c r="G193" s="26"/>
      <c r="H193" s="27"/>
      <c r="I193" s="27"/>
      <c r="J193" s="28"/>
      <c r="K193" s="28"/>
      <c r="L193" s="28"/>
    </row>
    <row r="194" ht="6" customHeight="1"/>
  </sheetData>
  <sheetProtection selectLockedCells="1" selectUnlockedCells="1"/>
  <mergeCells count="155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2023-09-21T11:15:30Z</dcterms:modified>
  <cp:category/>
  <cp:version/>
  <cp:contentType/>
  <cp:contentStatus/>
  <cp:revision>525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